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esource Conservation Division\Environmental\Forest Conservation\FC Law\2019 Update\Worksheets\"/>
    </mc:Choice>
  </mc:AlternateContent>
  <xr:revisionPtr revIDLastSave="0" documentId="8_{9FF244D7-3ABF-4EA5-9DB0-B2530A7C4162}" xr6:coauthVersionLast="41" xr6:coauthVersionMax="41" xr10:uidLastSave="{00000000-0000-0000-0000-000000000000}"/>
  <bookViews>
    <workbookView xWindow="-110" yWindow="-110" windowWidth="19420" windowHeight="10420" xr2:uid="{7417BD18-C946-4022-BF81-E864D483B547}"/>
  </bookViews>
  <sheets>
    <sheet name="Blank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1" l="1"/>
  <c r="J31" i="1"/>
  <c r="G18" i="1"/>
  <c r="G17" i="1"/>
  <c r="J8" i="1"/>
  <c r="J17" i="1" l="1"/>
  <c r="J22" i="1" s="1"/>
  <c r="J18" i="1"/>
  <c r="J23" i="1" s="1"/>
  <c r="L37" i="1" l="1"/>
  <c r="K36" i="1"/>
  <c r="L35" i="1"/>
  <c r="J35" i="1" s="1"/>
  <c r="J38" i="1"/>
  <c r="J45" i="1" s="1"/>
  <c r="J26" i="1"/>
  <c r="J27" i="1" s="1"/>
  <c r="J34" i="1"/>
  <c r="J36" i="1" l="1"/>
  <c r="K49" i="1" s="1"/>
  <c r="K45" i="1"/>
  <c r="J46" i="1"/>
  <c r="K48" i="1" s="1"/>
  <c r="K37" i="1" l="1"/>
  <c r="J37" i="1" s="1"/>
  <c r="J39" i="1" s="1"/>
  <c r="J40" i="1" s="1"/>
  <c r="J41" i="1" s="1"/>
  <c r="K47" i="1"/>
  <c r="J47" i="1" l="1"/>
  <c r="J49" i="1"/>
  <c r="J48" i="1"/>
  <c r="J50" i="1" l="1"/>
  <c r="J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Overstreet, Susan</author>
  </authors>
  <commentList>
    <comment ref="J8" authorId="0" shapeId="0" xr:uid="{AA7D93EE-ECF7-45AD-B83F-DCCB37D44CDC}">
      <text>
        <r>
          <rPr>
            <sz val="9"/>
            <color indexed="81"/>
            <rFont val="Tahoma"/>
            <charset val="1"/>
          </rPr>
          <t xml:space="preserve">D=A-B-C
</t>
        </r>
      </text>
    </comment>
    <comment ref="J22" authorId="0" shapeId="0" xr:uid="{339535A5-1816-4459-AC5A-B8B9171F667C}">
      <text>
        <r>
          <rPr>
            <sz val="9"/>
            <color indexed="81"/>
            <rFont val="Tahoma"/>
            <charset val="1"/>
          </rPr>
          <t xml:space="preserve">IF G&gt;E, THEN G-E, OTHERWISE 0
</t>
        </r>
      </text>
    </comment>
    <comment ref="J23" authorId="0" shapeId="0" xr:uid="{C5013C66-D163-4CDC-8AA6-9BC527D8738F}">
      <text>
        <r>
          <rPr>
            <sz val="9"/>
            <color indexed="81"/>
            <rFont val="Tahoma"/>
            <charset val="1"/>
          </rPr>
          <t xml:space="preserve">IF G&gt;F, THEN G-F, OTHERWISE 0
</t>
        </r>
      </text>
    </comment>
    <comment ref="J26" authorId="0" shapeId="0" xr:uid="{09442F79-9A71-4152-8BEE-5E3E383BB2F9}">
      <text>
        <r>
          <rPr>
            <sz val="9"/>
            <color indexed="81"/>
            <rFont val="Tahoma"/>
            <charset val="1"/>
          </rPr>
          <t xml:space="preserve">IF I&gt;0, THEN I/3+F, OTHERWISE 0
</t>
        </r>
      </text>
    </comment>
    <comment ref="J27" authorId="0" shapeId="0" xr:uid="{5AD42ECD-6AFB-432F-BC9D-FE3E7936695E}">
      <text>
        <r>
          <rPr>
            <sz val="9"/>
            <color indexed="81"/>
            <rFont val="Tahoma"/>
            <charset val="1"/>
          </rPr>
          <t xml:space="preserve">IF J&gt;0, THEN G-J, OTHERWISE 0
</t>
        </r>
      </text>
    </comment>
    <comment ref="J31" authorId="0" shapeId="0" xr:uid="{0188BB00-5DDA-4B6E-A79D-B74E0A300A0D}">
      <text>
        <r>
          <rPr>
            <sz val="9"/>
            <color indexed="81"/>
            <rFont val="Tahoma"/>
            <charset val="1"/>
          </rPr>
          <t xml:space="preserve">G-L
</t>
        </r>
      </text>
    </comment>
    <comment ref="J34" authorId="0" shapeId="0" xr:uid="{CC217549-62C8-4EEE-BF97-3EDFBFBEB451}">
      <text>
        <r>
          <rPr>
            <sz val="9"/>
            <color indexed="81"/>
            <rFont val="Tahoma"/>
            <family val="2"/>
          </rPr>
          <t>IF I&gt;L, THEN L/2, OTHERWISE I/2</t>
        </r>
      </text>
    </comment>
    <comment ref="J35" authorId="0" shapeId="0" xr:uid="{EB50B5AB-C9B3-4B2B-9B06-091715C289A5}">
      <text>
        <r>
          <rPr>
            <sz val="9"/>
            <color indexed="81"/>
            <rFont val="Tahoma"/>
            <family val="2"/>
          </rPr>
          <t>IF L34&gt;K34, THEN K34, OTHERWISE L34</t>
        </r>
      </text>
    </comment>
    <comment ref="K35" authorId="0" shapeId="0" xr:uid="{F47F0833-A406-4F4E-9059-2DED98DB7A58}">
      <text>
        <r>
          <rPr>
            <sz val="9"/>
            <color indexed="81"/>
            <rFont val="Tahoma"/>
            <family val="2"/>
          </rPr>
          <t>2*L</t>
        </r>
      </text>
    </comment>
    <comment ref="L35" authorId="0" shapeId="0" xr:uid="{9A0FEE61-61D1-4787-A35B-9A67F9E8A724}">
      <text>
        <r>
          <rPr>
            <sz val="9"/>
            <color indexed="81"/>
            <rFont val="Tahoma"/>
            <family val="2"/>
          </rPr>
          <t>IF M&gt;F, THEN 0, OTHERWISE (F-M)*2</t>
        </r>
      </text>
    </comment>
    <comment ref="J36" authorId="0" shapeId="0" xr:uid="{386EF27B-D37D-4050-8D70-9F61684EFAAA}">
      <text>
        <r>
          <rPr>
            <sz val="9"/>
            <color indexed="81"/>
            <rFont val="Tahoma"/>
            <family val="2"/>
          </rPr>
          <t>IF L=K, THEN N, OTHERWISE K35</t>
        </r>
      </text>
    </comment>
    <comment ref="K36" authorId="0" shapeId="0" xr:uid="{C1416613-8E17-4867-B4F9-0B919E4DEDE2}">
      <text>
        <r>
          <rPr>
            <sz val="9"/>
            <color indexed="81"/>
            <rFont val="Tahoma"/>
            <family val="2"/>
          </rPr>
          <t>IF M&gt;F, THEN M-F, OTHERWISE 0</t>
        </r>
      </text>
    </comment>
    <comment ref="J37" authorId="0" shapeId="0" xr:uid="{B540DD85-80CC-4E19-B958-18EE58B9146E}">
      <text>
        <r>
          <rPr>
            <sz val="9"/>
            <color indexed="81"/>
            <rFont val="Tahoma"/>
            <family val="2"/>
          </rPr>
          <t>IF K36+L36=0, THEN 0, OTHERWISE IF M&gt;E, THEN N+P-Q, OTHERWISE N+P</t>
        </r>
      </text>
    </comment>
    <comment ref="K37" authorId="0" shapeId="0" xr:uid="{8D7D5EBB-EED4-464D-9B0D-3EDC1B1EE68A}">
      <text>
        <r>
          <rPr>
            <sz val="9"/>
            <color indexed="81"/>
            <rFont val="Tahoma"/>
            <family val="2"/>
          </rPr>
          <t>IF Q&gt;N, THEN 0, OTHERWISE 1</t>
        </r>
      </text>
    </comment>
    <comment ref="L37" authorId="0" shapeId="0" xr:uid="{6C1E653B-4BA1-44A3-8B99-A46FF31D542F}">
      <text>
        <r>
          <rPr>
            <sz val="9"/>
            <color indexed="81"/>
            <rFont val="Tahoma"/>
            <family val="2"/>
          </rPr>
          <t xml:space="preserve">IF M&gt;E, THEN 0, OTHERWISE 1
</t>
        </r>
      </text>
    </comment>
    <comment ref="J38" authorId="0" shapeId="0" xr:uid="{B75DDE6F-6399-40CD-8284-D278E1613C50}">
      <text>
        <r>
          <rPr>
            <sz val="9"/>
            <color indexed="81"/>
            <rFont val="Tahoma"/>
            <family val="2"/>
          </rPr>
          <t xml:space="preserve">IF G&lt;E AND M&lt;E, THEN E-G, OTHERWISE 0
</t>
        </r>
      </text>
    </comment>
    <comment ref="J39" authorId="0" shapeId="0" xr:uid="{AD2D5212-663B-4A65-8224-5D36E5CA1904}">
      <text>
        <r>
          <rPr>
            <sz val="9"/>
            <color indexed="81"/>
            <rFont val="Tahoma"/>
            <family val="2"/>
          </rPr>
          <t xml:space="preserve">R+S
</t>
        </r>
      </text>
    </comment>
    <comment ref="J40" authorId="0" shapeId="0" xr:uid="{B94D3106-2273-4EFA-B6EA-A9B5E25F9604}">
      <text>
        <r>
          <rPr>
            <sz val="9"/>
            <color indexed="81"/>
            <rFont val="Tahoma"/>
            <family val="2"/>
          </rPr>
          <t>0.75*(M+T)</t>
        </r>
      </text>
    </comment>
    <comment ref="J41" authorId="0" shapeId="0" xr:uid="{ACE9BD3F-DB73-457F-A917-2399489D60BA}">
      <text>
        <r>
          <rPr>
            <sz val="9"/>
            <color indexed="81"/>
            <rFont val="Tahoma"/>
            <family val="2"/>
          </rPr>
          <t>IF U&lt;=M, THEN 0, OTHERWISE U-M</t>
        </r>
      </text>
    </comment>
    <comment ref="J45" authorId="0" shapeId="0" xr:uid="{FA88BF6D-DA87-47CD-8156-2F57EBD74451}">
      <text>
        <r>
          <rPr>
            <sz val="9"/>
            <color indexed="81"/>
            <rFont val="Tahoma"/>
            <family val="2"/>
          </rPr>
          <t xml:space="preserve">IF S=0, THEN 0, OTHERWISE K44
</t>
        </r>
      </text>
    </comment>
    <comment ref="K45" authorId="0" shapeId="0" xr:uid="{E60A8DF5-CF4E-4ADE-9C9B-38083FD1A85D}">
      <text>
        <r>
          <rPr>
            <sz val="9"/>
            <color indexed="81"/>
            <rFont val="Tahoma"/>
            <family val="2"/>
          </rPr>
          <t xml:space="preserve">IF W&gt;S, THEN 0, OTHERWISE S-W
</t>
        </r>
      </text>
    </comment>
    <comment ref="J46" authorId="0" shapeId="0" xr:uid="{F497D5B1-DDAB-47A7-87BB-7772D397DE99}">
      <text>
        <r>
          <rPr>
            <sz val="9"/>
            <color indexed="81"/>
            <rFont val="Tahoma"/>
            <family val="2"/>
          </rPr>
          <t xml:space="preserve">IF W&gt;=S, W-S, OTHERWISE 0
</t>
        </r>
      </text>
    </comment>
    <comment ref="J47" authorId="0" shapeId="0" xr:uid="{1EC66E27-8980-418F-BDF9-61A0C2075C53}">
      <text>
        <r>
          <rPr>
            <sz val="9"/>
            <color indexed="81"/>
            <rFont val="Tahoma"/>
            <family val="2"/>
          </rPr>
          <t>IF W&gt;=T, THEN 0, OTHERWISE K46</t>
        </r>
      </text>
    </comment>
    <comment ref="K47" authorId="0" shapeId="0" xr:uid="{2390689C-94B1-4F4D-9ED0-4C748975CE11}">
      <text>
        <r>
          <rPr>
            <sz val="9"/>
            <color indexed="81"/>
            <rFont val="Tahoma"/>
            <family val="2"/>
          </rPr>
          <t xml:space="preserve">IF Y&gt;=N, THEN 0, OTHERWISE 2*(N-Y)
</t>
        </r>
      </text>
    </comment>
    <comment ref="J48" authorId="0" shapeId="0" xr:uid="{D27AE6B1-F04E-466A-ABB8-713F19B7325F}">
      <text>
        <r>
          <rPr>
            <sz val="9"/>
            <color indexed="81"/>
            <rFont val="Tahoma"/>
            <family val="2"/>
          </rPr>
          <t>IF W&gt;=T, THEN 0, OTHERWISE K47</t>
        </r>
      </text>
    </comment>
    <comment ref="K48" authorId="0" shapeId="0" xr:uid="{2548164C-A732-4ED6-B730-C8A886517EB3}">
      <text>
        <r>
          <rPr>
            <sz val="9"/>
            <color indexed="81"/>
            <rFont val="Tahoma"/>
            <family val="2"/>
          </rPr>
          <t xml:space="preserve">IF Y&lt;=N, THEN P*3/2, OTHERWISE P-(Y-N)*3/2
</t>
        </r>
      </text>
    </comment>
    <comment ref="J49" authorId="0" shapeId="0" xr:uid="{F0B00E52-A1AB-48A3-9A6F-018CC3BAF357}">
      <text>
        <r>
          <rPr>
            <sz val="9"/>
            <color indexed="81"/>
            <rFont val="Tahoma"/>
            <family val="2"/>
          </rPr>
          <t>IF W&gt;=T, THEN 0, OTHERWISE K48</t>
        </r>
      </text>
    </comment>
    <comment ref="K49" authorId="0" shapeId="0" xr:uid="{19EDD383-A428-4A74-BB25-D3A8C9219405}">
      <text>
        <r>
          <rPr>
            <sz val="9"/>
            <color indexed="81"/>
            <rFont val="Tahoma"/>
            <family val="2"/>
          </rPr>
          <t xml:space="preserve">Q
</t>
        </r>
      </text>
    </comment>
    <comment ref="J50" authorId="0" shapeId="0" xr:uid="{DA5E0D79-4FEF-44E0-B2ED-8F224280E368}">
      <text>
        <r>
          <rPr>
            <sz val="9"/>
            <color indexed="81"/>
            <rFont val="Tahoma"/>
            <family val="2"/>
          </rPr>
          <t xml:space="preserve">Z+AA-BB
</t>
        </r>
      </text>
    </comment>
    <comment ref="J51" authorId="0" shapeId="0" xr:uid="{866020D9-BF91-4482-A93B-242EA4C5B20B}">
      <text>
        <r>
          <rPr>
            <sz val="9"/>
            <color indexed="81"/>
            <rFont val="Tahoma"/>
            <family val="2"/>
          </rPr>
          <t xml:space="preserve">X+CC
</t>
        </r>
      </text>
    </comment>
  </commentList>
</comments>
</file>

<file path=xl/sharedStrings.xml><?xml version="1.0" encoding="utf-8"?>
<sst xmlns="http://schemas.openxmlformats.org/spreadsheetml/2006/main" count="114" uniqueCount="104">
  <si>
    <t>Net Tract Area</t>
  </si>
  <si>
    <t>A.</t>
  </si>
  <si>
    <t>Total (Gross) Tract Area</t>
  </si>
  <si>
    <t>A =</t>
  </si>
  <si>
    <t>B.</t>
  </si>
  <si>
    <t>Area within 100-year Floodplain</t>
  </si>
  <si>
    <t>B =</t>
  </si>
  <si>
    <t>C.</t>
  </si>
  <si>
    <t>Other Deductions (Identify:</t>
  </si>
  <si>
    <t>)</t>
  </si>
  <si>
    <t>C =</t>
  </si>
  <si>
    <t>D.</t>
  </si>
  <si>
    <t>D =</t>
  </si>
  <si>
    <t>Land Use Category</t>
  </si>
  <si>
    <t>Insert the number "1" under the appropriate land use (limit to only one entry)</t>
  </si>
  <si>
    <t>Resid.</t>
  </si>
  <si>
    <t>Inst./</t>
  </si>
  <si>
    <t>Retail/Ind./</t>
  </si>
  <si>
    <t>Mixed Use/</t>
  </si>
  <si>
    <t>Rural LD</t>
  </si>
  <si>
    <t>Rural MD</t>
  </si>
  <si>
    <t>Suburban</t>
  </si>
  <si>
    <t>Linear</t>
  </si>
  <si>
    <t>Office</t>
  </si>
  <si>
    <t>PUD</t>
  </si>
  <si>
    <t>E.</t>
  </si>
  <si>
    <t xml:space="preserve">Afforestation Threshold </t>
  </si>
  <si>
    <t>(Net Tract Area x</t>
  </si>
  <si>
    <t>E =</t>
  </si>
  <si>
    <t>F.</t>
  </si>
  <si>
    <t>Reforestation Threshold</t>
  </si>
  <si>
    <t>F =</t>
  </si>
  <si>
    <t>Existing Forest Cover</t>
  </si>
  <si>
    <t>G.</t>
  </si>
  <si>
    <t>Existing Forest Cover within the Net Tract Area</t>
  </si>
  <si>
    <t>G =</t>
  </si>
  <si>
    <t>H.</t>
  </si>
  <si>
    <t>Area of Forest above Afforestation Threshold</t>
  </si>
  <si>
    <t>H =</t>
  </si>
  <si>
    <t>I.</t>
  </si>
  <si>
    <t>Area of Forest above Reforestation Threshold</t>
  </si>
  <si>
    <t>I =</t>
  </si>
  <si>
    <t>Break Even Point</t>
  </si>
  <si>
    <t>J.</t>
  </si>
  <si>
    <t xml:space="preserve">Break Even Point </t>
  </si>
  <si>
    <t>J =</t>
  </si>
  <si>
    <t>K.</t>
  </si>
  <si>
    <t>Forest Clearing Permitted without Mitigation</t>
  </si>
  <si>
    <t>K =</t>
  </si>
  <si>
    <t>Proposed Forest Clearing</t>
  </si>
  <si>
    <t>L.</t>
  </si>
  <si>
    <t>Total Area of Forest to be Cleared</t>
  </si>
  <si>
    <t>L =</t>
  </si>
  <si>
    <t>M.</t>
  </si>
  <si>
    <t>Total Area of Forest to be Retained</t>
  </si>
  <si>
    <t>M =</t>
  </si>
  <si>
    <t>Planting Requirements Inside Watershed</t>
  </si>
  <si>
    <t>N.</t>
  </si>
  <si>
    <t>Reforestation for Clearing above the Reforestation Threshold</t>
  </si>
  <si>
    <t>N =</t>
  </si>
  <si>
    <t>P</t>
  </si>
  <si>
    <t>Reforestation for Clearing below the Reforestation Threshold</t>
  </si>
  <si>
    <t>P =</t>
  </si>
  <si>
    <t>Q.</t>
  </si>
  <si>
    <t>Credit for Retention above the Reforestation Threshold</t>
  </si>
  <si>
    <t>Q =</t>
  </si>
  <si>
    <t>R.</t>
  </si>
  <si>
    <t>Total Reforestation Required</t>
  </si>
  <si>
    <t>R =</t>
  </si>
  <si>
    <t>S.</t>
  </si>
  <si>
    <t xml:space="preserve">Total Afforestation Required </t>
  </si>
  <si>
    <t>S =</t>
  </si>
  <si>
    <t>T</t>
  </si>
  <si>
    <t>Total Reforestation and Afforestation Requirement</t>
  </si>
  <si>
    <t>T=</t>
  </si>
  <si>
    <t>U</t>
  </si>
  <si>
    <t>75% of Total Obligation (Retention + Planting)</t>
  </si>
  <si>
    <t>U=</t>
  </si>
  <si>
    <t>V</t>
  </si>
  <si>
    <t>Planting Required Onsite to meet 75% Obligation</t>
  </si>
  <si>
    <t>V=</t>
  </si>
  <si>
    <t>Planting Requirements Outside Watershed</t>
  </si>
  <si>
    <t>W.</t>
  </si>
  <si>
    <t>Total Planting within Development Site Watershed</t>
  </si>
  <si>
    <t>W=</t>
  </si>
  <si>
    <t>X.</t>
  </si>
  <si>
    <t>Total Afforestation Required</t>
  </si>
  <si>
    <t>X=</t>
  </si>
  <si>
    <t>Y.</t>
  </si>
  <si>
    <t>Remaining Planting within Watershed for Reforestation Credit</t>
  </si>
  <si>
    <t>Y=</t>
  </si>
  <si>
    <t>Z.</t>
  </si>
  <si>
    <t>Z=</t>
  </si>
  <si>
    <t>AA.</t>
  </si>
  <si>
    <t>AA=</t>
  </si>
  <si>
    <t>BB.</t>
  </si>
  <si>
    <t>BB=</t>
  </si>
  <si>
    <t>CC.</t>
  </si>
  <si>
    <t>CC=</t>
  </si>
  <si>
    <t>DD.</t>
  </si>
  <si>
    <t>Total Afforestation and Reforestation Requirement</t>
  </si>
  <si>
    <t>DD=</t>
  </si>
  <si>
    <t>Date: ____________________</t>
  </si>
  <si>
    <t>FOREST CONSERVATION WORKSHEET FOR: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</si>
</sst>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/>
    <xf numFmtId="164" fontId="2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/>
    <xf numFmtId="0" fontId="2" fillId="0" borderId="0" xfId="0" applyFont="1" applyAlignment="1" applyProtection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9" fontId="2" fillId="2" borderId="0" xfId="0" applyNumberFormat="1" applyFont="1" applyFill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4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Border="1" applyProtection="1"/>
    <xf numFmtId="164" fontId="2" fillId="2" borderId="3" xfId="0" applyNumberFormat="1" applyFont="1" applyFill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64" fontId="2" fillId="4" borderId="2" xfId="0" applyNumberFormat="1" applyFont="1" applyFill="1" applyBorder="1" applyAlignment="1" applyProtection="1">
      <alignment horizontal="center"/>
      <protection locked="0"/>
    </xf>
    <xf numFmtId="164" fontId="2" fillId="0" borderId="2" xfId="0" applyNumberFormat="1" applyFont="1" applyFill="1" applyBorder="1" applyAlignment="1" applyProtection="1">
      <alignment horizontal="center"/>
    </xf>
    <xf numFmtId="1" fontId="2" fillId="0" borderId="0" xfId="0" applyNumberFormat="1" applyFont="1" applyProtection="1"/>
    <xf numFmtId="164" fontId="2" fillId="0" borderId="0" xfId="0" applyNumberFormat="1" applyFont="1" applyAlignment="1" applyProtection="1">
      <alignment horizontal="center"/>
    </xf>
    <xf numFmtId="0" fontId="2" fillId="0" borderId="0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/>
    <xf numFmtId="0" fontId="1" fillId="2" borderId="0" xfId="0" applyFont="1" applyFill="1" applyBorder="1" applyAlignment="1" applyProtection="1">
      <protection locked="0"/>
    </xf>
    <xf numFmtId="15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2" fillId="2" borderId="0" xfId="0" applyFont="1" applyFill="1" applyProtection="1"/>
    <xf numFmtId="0" fontId="1" fillId="2" borderId="0" xfId="0" applyFont="1" applyFill="1" applyBorder="1" applyProtection="1"/>
    <xf numFmtId="0" fontId="2" fillId="2" borderId="0" xfId="0" applyFont="1" applyFill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651B-C0C7-4704-B108-D40480F98115}">
  <dimension ref="A2:IV56"/>
  <sheetViews>
    <sheetView showGridLines="0" tabSelected="1" workbookViewId="0">
      <selection activeCell="P6" sqref="P6"/>
    </sheetView>
  </sheetViews>
  <sheetFormatPr defaultColWidth="8.453125" defaultRowHeight="12.5" x14ac:dyDescent="0.25"/>
  <cols>
    <col min="1" max="1" width="4.7265625" style="1" customWidth="1"/>
    <col min="2" max="3" width="10.7265625" style="1" customWidth="1"/>
    <col min="4" max="4" width="14.26953125" style="1" customWidth="1"/>
    <col min="5" max="7" width="10.7265625" style="1" customWidth="1"/>
    <col min="8" max="8" width="2.7265625" style="1" customWidth="1"/>
    <col min="9" max="9" width="6" style="13" customWidth="1"/>
    <col min="10" max="10" width="9" style="33" customWidth="1"/>
    <col min="11" max="16" width="8.453125" style="1"/>
    <col min="17" max="17" width="3.81640625" style="1" customWidth="1"/>
    <col min="18" max="16384" width="8.453125" style="1"/>
  </cols>
  <sheetData>
    <row r="2" spans="1:256" ht="13" x14ac:dyDescent="0.3">
      <c r="A2" s="37" t="s">
        <v>103</v>
      </c>
      <c r="B2" s="37"/>
      <c r="C2" s="37"/>
      <c r="D2" s="37"/>
      <c r="E2" s="45"/>
      <c r="F2" s="45"/>
      <c r="G2" s="45"/>
      <c r="H2" s="45"/>
      <c r="I2" s="45"/>
      <c r="J2" s="45"/>
      <c r="K2" s="38"/>
    </row>
    <row r="3" spans="1:256" ht="15.75" customHeight="1" x14ac:dyDescent="0.25">
      <c r="A3" s="2"/>
      <c r="B3" s="2"/>
      <c r="C3" s="2"/>
      <c r="D3" s="2"/>
      <c r="E3" s="2"/>
      <c r="F3" s="2"/>
      <c r="G3" s="2"/>
      <c r="H3" s="2"/>
      <c r="I3" s="3"/>
      <c r="J3" s="4"/>
    </row>
    <row r="4" spans="1:256" ht="13" x14ac:dyDescent="0.3">
      <c r="A4" s="43" t="s">
        <v>0</v>
      </c>
      <c r="B4" s="43"/>
      <c r="C4" s="43"/>
      <c r="D4" s="43"/>
      <c r="E4" s="43"/>
      <c r="F4" s="43"/>
      <c r="G4" s="43"/>
      <c r="H4" s="2"/>
      <c r="I4" s="3"/>
      <c r="J4" s="4"/>
    </row>
    <row r="5" spans="1:256" x14ac:dyDescent="0.25">
      <c r="A5" s="2" t="s">
        <v>1</v>
      </c>
      <c r="B5" s="42" t="s">
        <v>2</v>
      </c>
      <c r="C5" s="42"/>
      <c r="D5" s="42"/>
      <c r="E5" s="42"/>
      <c r="F5" s="42"/>
      <c r="G5" s="42"/>
      <c r="H5" s="2"/>
      <c r="I5" s="3" t="s">
        <v>3</v>
      </c>
      <c r="J5" s="5">
        <v>0</v>
      </c>
    </row>
    <row r="6" spans="1:256" x14ac:dyDescent="0.25">
      <c r="A6" s="2" t="s">
        <v>4</v>
      </c>
      <c r="B6" s="42" t="s">
        <v>5</v>
      </c>
      <c r="C6" s="42"/>
      <c r="D6" s="42"/>
      <c r="E6" s="42"/>
      <c r="F6" s="42"/>
      <c r="G6" s="42"/>
      <c r="H6" s="2"/>
      <c r="I6" s="3" t="s">
        <v>6</v>
      </c>
      <c r="J6" s="5">
        <v>0</v>
      </c>
    </row>
    <row r="7" spans="1:256" x14ac:dyDescent="0.25">
      <c r="A7" s="2" t="s">
        <v>7</v>
      </c>
      <c r="B7" s="2" t="s">
        <v>8</v>
      </c>
      <c r="C7" s="2"/>
      <c r="D7" s="6"/>
      <c r="E7" s="6"/>
      <c r="F7" s="6"/>
      <c r="G7" s="6"/>
      <c r="H7" s="2" t="s">
        <v>9</v>
      </c>
      <c r="I7" s="3" t="s">
        <v>10</v>
      </c>
      <c r="J7" s="5">
        <v>0</v>
      </c>
    </row>
    <row r="8" spans="1:256" x14ac:dyDescent="0.25">
      <c r="A8" s="2" t="s">
        <v>11</v>
      </c>
      <c r="B8" s="42" t="s">
        <v>0</v>
      </c>
      <c r="C8" s="42"/>
      <c r="D8" s="42"/>
      <c r="E8" s="42"/>
      <c r="F8" s="42"/>
      <c r="G8" s="42"/>
      <c r="H8" s="2"/>
      <c r="I8" s="3" t="s">
        <v>12</v>
      </c>
      <c r="J8" s="7">
        <f>J5-J6-J7</f>
        <v>0</v>
      </c>
    </row>
    <row r="9" spans="1:256" ht="6" customHeight="1" x14ac:dyDescent="0.25">
      <c r="A9" s="8"/>
      <c r="B9" s="8"/>
      <c r="C9" s="8"/>
      <c r="D9" s="8"/>
      <c r="E9" s="8"/>
      <c r="F9" s="8"/>
      <c r="G9" s="8"/>
      <c r="H9" s="8"/>
      <c r="I9" s="9"/>
      <c r="J9" s="10"/>
    </row>
    <row r="10" spans="1:256" ht="13" x14ac:dyDescent="0.3">
      <c r="A10" s="43" t="s">
        <v>13</v>
      </c>
      <c r="B10" s="43"/>
      <c r="C10" s="43"/>
      <c r="D10" s="43"/>
      <c r="E10" s="43"/>
      <c r="F10" s="43"/>
      <c r="G10" s="43"/>
      <c r="H10" s="43"/>
      <c r="I10" s="43"/>
      <c r="J10" s="43"/>
    </row>
    <row r="11" spans="1:256" x14ac:dyDescent="0.25">
      <c r="A11" s="44" t="s">
        <v>14</v>
      </c>
      <c r="B11" s="44"/>
      <c r="C11" s="44"/>
      <c r="D11" s="44"/>
      <c r="E11" s="44"/>
      <c r="F11" s="44"/>
      <c r="G11" s="44"/>
      <c r="H11" s="11"/>
      <c r="I11" s="3"/>
      <c r="J11" s="10"/>
    </row>
    <row r="12" spans="1:256" ht="6" customHeight="1" x14ac:dyDescent="0.25">
      <c r="A12" s="12"/>
      <c r="B12" s="3"/>
      <c r="C12" s="3"/>
      <c r="D12" s="3"/>
      <c r="E12" s="3"/>
      <c r="F12" s="3"/>
      <c r="G12" s="3"/>
      <c r="H12" s="3"/>
      <c r="I12" s="3"/>
      <c r="J12" s="10"/>
    </row>
    <row r="13" spans="1:256" x14ac:dyDescent="0.25">
      <c r="A13" s="3"/>
      <c r="B13" s="3" t="s">
        <v>15</v>
      </c>
      <c r="C13" s="3" t="s">
        <v>15</v>
      </c>
      <c r="D13" s="3" t="s">
        <v>15</v>
      </c>
      <c r="E13" s="3" t="s">
        <v>16</v>
      </c>
      <c r="F13" s="3" t="s">
        <v>17</v>
      </c>
      <c r="G13" s="3" t="s">
        <v>18</v>
      </c>
      <c r="H13" s="2"/>
      <c r="I13" s="3"/>
      <c r="J13" s="10"/>
      <c r="K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x14ac:dyDescent="0.25">
      <c r="A14" s="3"/>
      <c r="B14" s="3" t="s">
        <v>19</v>
      </c>
      <c r="C14" s="3" t="s">
        <v>20</v>
      </c>
      <c r="D14" s="3" t="s">
        <v>21</v>
      </c>
      <c r="E14" s="3" t="s">
        <v>22</v>
      </c>
      <c r="F14" s="3" t="s">
        <v>23</v>
      </c>
      <c r="G14" s="3" t="s">
        <v>24</v>
      </c>
      <c r="H14" s="2"/>
      <c r="I14" s="3"/>
      <c r="J14" s="10"/>
      <c r="K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x14ac:dyDescent="0.25">
      <c r="A15" s="13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I15" s="3"/>
      <c r="J15" s="10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x14ac:dyDescent="0.25">
      <c r="A16" s="2"/>
      <c r="B16" s="2"/>
      <c r="C16" s="2"/>
      <c r="D16" s="2"/>
      <c r="E16" s="2"/>
      <c r="F16" s="2"/>
      <c r="G16" s="2"/>
      <c r="H16" s="2"/>
      <c r="I16" s="3"/>
      <c r="J16" s="10"/>
    </row>
    <row r="17" spans="1:10" x14ac:dyDescent="0.25">
      <c r="A17" s="2" t="s">
        <v>25</v>
      </c>
      <c r="B17" s="42" t="s">
        <v>26</v>
      </c>
      <c r="C17" s="42"/>
      <c r="D17" s="42"/>
      <c r="E17" s="42" t="s">
        <v>27</v>
      </c>
      <c r="F17" s="42"/>
      <c r="G17" s="15">
        <f>SUM((B15*0.2)+(C15*0.2)+(D15*0.15)+(E15*0.15)+(F15*0.15)+(G15*0.15))</f>
        <v>0</v>
      </c>
      <c r="H17" s="2" t="s">
        <v>9</v>
      </c>
      <c r="I17" s="3" t="s">
        <v>28</v>
      </c>
      <c r="J17" s="16">
        <f>ROUND(G17*J8,1)</f>
        <v>0</v>
      </c>
    </row>
    <row r="18" spans="1:10" x14ac:dyDescent="0.25">
      <c r="A18" s="2" t="s">
        <v>29</v>
      </c>
      <c r="B18" s="42" t="s">
        <v>30</v>
      </c>
      <c r="C18" s="42"/>
      <c r="D18" s="42"/>
      <c r="E18" s="42" t="s">
        <v>27</v>
      </c>
      <c r="F18" s="42"/>
      <c r="G18" s="15">
        <f>SUM((B15*0.5)+(C15*0.25)+(D15*0.2)+(E15*0.2)+(F15*0.15)+(G15*0.2))</f>
        <v>0</v>
      </c>
      <c r="H18" s="2" t="s">
        <v>9</v>
      </c>
      <c r="I18" s="3" t="s">
        <v>31</v>
      </c>
      <c r="J18" s="16">
        <f>ROUND(G18*J8,1)</f>
        <v>0</v>
      </c>
    </row>
    <row r="19" spans="1:10" ht="6.75" customHeight="1" x14ac:dyDescent="0.25">
      <c r="A19" s="2"/>
      <c r="B19" s="2"/>
      <c r="C19" s="2"/>
      <c r="D19" s="2"/>
      <c r="E19" s="2"/>
      <c r="F19" s="15"/>
      <c r="G19" s="15"/>
      <c r="H19" s="2"/>
      <c r="I19" s="3"/>
      <c r="J19" s="10"/>
    </row>
    <row r="20" spans="1:10" ht="13" x14ac:dyDescent="0.3">
      <c r="A20" s="17" t="s">
        <v>32</v>
      </c>
      <c r="B20" s="2"/>
      <c r="C20" s="2"/>
      <c r="D20" s="2"/>
      <c r="E20" s="2"/>
      <c r="F20" s="2"/>
      <c r="G20" s="2"/>
      <c r="H20" s="2"/>
      <c r="I20" s="3"/>
      <c r="J20" s="10"/>
    </row>
    <row r="21" spans="1:10" x14ac:dyDescent="0.25">
      <c r="A21" s="2" t="s">
        <v>33</v>
      </c>
      <c r="B21" s="42" t="s">
        <v>34</v>
      </c>
      <c r="C21" s="42"/>
      <c r="D21" s="42"/>
      <c r="E21" s="42"/>
      <c r="F21" s="42"/>
      <c r="G21" s="42"/>
      <c r="H21" s="42"/>
      <c r="I21" s="3" t="s">
        <v>35</v>
      </c>
      <c r="J21" s="18">
        <v>0</v>
      </c>
    </row>
    <row r="22" spans="1:10" x14ac:dyDescent="0.25">
      <c r="A22" s="2" t="s">
        <v>36</v>
      </c>
      <c r="B22" s="42" t="s">
        <v>37</v>
      </c>
      <c r="C22" s="42"/>
      <c r="D22" s="42"/>
      <c r="E22" s="42"/>
      <c r="F22" s="42"/>
      <c r="G22" s="42"/>
      <c r="H22" s="42"/>
      <c r="I22" s="3" t="s">
        <v>38</v>
      </c>
      <c r="J22" s="16">
        <f>ROUND(IF(J21&gt;J17,J21-J17,0),1)</f>
        <v>0</v>
      </c>
    </row>
    <row r="23" spans="1:10" x14ac:dyDescent="0.25">
      <c r="A23" s="2" t="s">
        <v>39</v>
      </c>
      <c r="B23" s="42" t="s">
        <v>40</v>
      </c>
      <c r="C23" s="42"/>
      <c r="D23" s="42"/>
      <c r="E23" s="42"/>
      <c r="F23" s="42"/>
      <c r="G23" s="42"/>
      <c r="H23" s="42"/>
      <c r="I23" s="3" t="s">
        <v>41</v>
      </c>
      <c r="J23" s="16">
        <f>ROUND(IF(J21&gt;J18,J21-J18,0),1)</f>
        <v>0</v>
      </c>
    </row>
    <row r="24" spans="1:10" ht="6" customHeight="1" x14ac:dyDescent="0.25">
      <c r="A24" s="2"/>
      <c r="B24" s="2"/>
      <c r="C24" s="2"/>
      <c r="D24" s="2"/>
      <c r="E24" s="2"/>
      <c r="F24" s="2"/>
      <c r="G24" s="2"/>
      <c r="H24" s="2"/>
      <c r="I24" s="3"/>
      <c r="J24" s="10"/>
    </row>
    <row r="25" spans="1:10" ht="13" x14ac:dyDescent="0.3">
      <c r="A25" s="43" t="s">
        <v>42</v>
      </c>
      <c r="B25" s="43"/>
      <c r="C25" s="43"/>
      <c r="D25" s="43"/>
      <c r="E25" s="43"/>
      <c r="F25" s="43"/>
      <c r="G25" s="43"/>
      <c r="H25" s="43"/>
      <c r="I25" s="3"/>
      <c r="J25" s="10"/>
    </row>
    <row r="26" spans="1:10" x14ac:dyDescent="0.25">
      <c r="A26" s="2" t="s">
        <v>43</v>
      </c>
      <c r="B26" s="42" t="s">
        <v>44</v>
      </c>
      <c r="C26" s="42"/>
      <c r="D26" s="42"/>
      <c r="E26" s="42"/>
      <c r="F26" s="42"/>
      <c r="G26" s="42"/>
      <c r="H26" s="42"/>
      <c r="I26" s="3" t="s">
        <v>45</v>
      </c>
      <c r="J26" s="16">
        <f>ROUND(IF(J23&gt;0,(J23/3+J18),0),1)</f>
        <v>0</v>
      </c>
    </row>
    <row r="27" spans="1:10" x14ac:dyDescent="0.25">
      <c r="A27" s="2" t="s">
        <v>46</v>
      </c>
      <c r="B27" s="42" t="s">
        <v>47</v>
      </c>
      <c r="C27" s="42"/>
      <c r="D27" s="42"/>
      <c r="E27" s="42"/>
      <c r="F27" s="42"/>
      <c r="G27" s="42"/>
      <c r="H27" s="42"/>
      <c r="I27" s="3" t="s">
        <v>48</v>
      </c>
      <c r="J27" s="16">
        <f>ROUND(IF(J26&gt;0,J21-J26,0),1)</f>
        <v>0</v>
      </c>
    </row>
    <row r="28" spans="1:10" ht="6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10"/>
    </row>
    <row r="29" spans="1:10" ht="13" x14ac:dyDescent="0.3">
      <c r="A29" s="43" t="s">
        <v>49</v>
      </c>
      <c r="B29" s="43"/>
      <c r="C29" s="43"/>
      <c r="D29" s="43"/>
      <c r="E29" s="43"/>
      <c r="F29" s="43"/>
      <c r="G29" s="43"/>
      <c r="H29" s="43"/>
      <c r="I29" s="3"/>
      <c r="J29" s="10"/>
    </row>
    <row r="30" spans="1:10" x14ac:dyDescent="0.25">
      <c r="A30" s="2" t="s">
        <v>50</v>
      </c>
      <c r="B30" s="42" t="s">
        <v>51</v>
      </c>
      <c r="C30" s="42"/>
      <c r="D30" s="42"/>
      <c r="E30" s="42"/>
      <c r="F30" s="42"/>
      <c r="G30" s="42"/>
      <c r="H30" s="42"/>
      <c r="I30" s="3" t="s">
        <v>52</v>
      </c>
      <c r="J30" s="18">
        <v>0</v>
      </c>
    </row>
    <row r="31" spans="1:10" x14ac:dyDescent="0.25">
      <c r="A31" s="2" t="s">
        <v>53</v>
      </c>
      <c r="B31" s="42" t="s">
        <v>54</v>
      </c>
      <c r="C31" s="42"/>
      <c r="D31" s="42"/>
      <c r="E31" s="42"/>
      <c r="F31" s="42"/>
      <c r="G31" s="42"/>
      <c r="H31" s="42"/>
      <c r="I31" s="3" t="s">
        <v>55</v>
      </c>
      <c r="J31" s="16">
        <f>ROUND(J21-J30,1)</f>
        <v>0</v>
      </c>
    </row>
    <row r="32" spans="1:10" ht="6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10"/>
    </row>
    <row r="33" spans="1:20" ht="13" x14ac:dyDescent="0.3">
      <c r="A33" s="43" t="s">
        <v>56</v>
      </c>
      <c r="B33" s="43"/>
      <c r="C33" s="43"/>
      <c r="D33" s="43"/>
      <c r="E33" s="43"/>
      <c r="F33" s="43"/>
      <c r="G33" s="43"/>
      <c r="H33" s="43"/>
      <c r="I33" s="3"/>
      <c r="J33" s="10"/>
      <c r="K33" s="19"/>
      <c r="L33" s="20"/>
      <c r="M33" s="21"/>
      <c r="N33" s="21"/>
      <c r="O33" s="21"/>
      <c r="P33" s="21"/>
      <c r="Q33" s="22"/>
      <c r="R33" s="22"/>
      <c r="S33" s="22"/>
      <c r="T33" s="22"/>
    </row>
    <row r="34" spans="1:20" ht="13" x14ac:dyDescent="0.3">
      <c r="A34" s="2" t="s">
        <v>57</v>
      </c>
      <c r="B34" s="42" t="s">
        <v>58</v>
      </c>
      <c r="C34" s="42"/>
      <c r="D34" s="42"/>
      <c r="E34" s="42"/>
      <c r="F34" s="42"/>
      <c r="G34" s="42"/>
      <c r="H34" s="42"/>
      <c r="I34" s="3" t="s">
        <v>59</v>
      </c>
      <c r="J34" s="16">
        <f>ROUND(IF(J23&gt;J30,J30/2,J23/2),1)</f>
        <v>0</v>
      </c>
      <c r="L34" s="23"/>
      <c r="M34" s="21"/>
      <c r="N34" s="21"/>
      <c r="O34" s="21"/>
      <c r="P34" s="21"/>
      <c r="Q34" s="22"/>
      <c r="R34" s="22"/>
      <c r="S34" s="22"/>
      <c r="T34" s="22"/>
    </row>
    <row r="35" spans="1:20" ht="13" x14ac:dyDescent="0.3">
      <c r="A35" s="2" t="s">
        <v>60</v>
      </c>
      <c r="B35" s="42" t="s">
        <v>61</v>
      </c>
      <c r="C35" s="42"/>
      <c r="D35" s="42"/>
      <c r="E35" s="42"/>
      <c r="F35" s="42"/>
      <c r="G35" s="42"/>
      <c r="H35" s="42"/>
      <c r="I35" s="3" t="s">
        <v>62</v>
      </c>
      <c r="J35" s="24">
        <f>ROUND(IF(K35&lt;=L35,K35,L35),1)</f>
        <v>0</v>
      </c>
      <c r="K35" s="1">
        <f>ROUND(2*J30,1)</f>
        <v>0</v>
      </c>
      <c r="L35" s="23">
        <f>ROUND(IF(J18-J31&lt;=0,0,2*(J18-J31)),1)</f>
        <v>0</v>
      </c>
      <c r="M35" s="41"/>
      <c r="N35" s="41"/>
      <c r="O35" s="41"/>
      <c r="P35" s="21"/>
      <c r="Q35" s="22"/>
      <c r="R35" s="22"/>
      <c r="S35" s="22"/>
      <c r="T35" s="22"/>
    </row>
    <row r="36" spans="1:20" ht="13" x14ac:dyDescent="0.3">
      <c r="A36" s="2" t="s">
        <v>63</v>
      </c>
      <c r="B36" s="42" t="s">
        <v>64</v>
      </c>
      <c r="C36" s="42"/>
      <c r="D36" s="42"/>
      <c r="E36" s="42"/>
      <c r="F36" s="42"/>
      <c r="G36" s="42"/>
      <c r="H36" s="42"/>
      <c r="I36" s="3" t="s">
        <v>65</v>
      </c>
      <c r="J36" s="24">
        <f>ROUND(IF(J30=J27,J34,K36),1)</f>
        <v>0</v>
      </c>
      <c r="K36" s="1">
        <f>ROUND(IF(J31&gt;J18,J31-J18,0),1)</f>
        <v>0</v>
      </c>
      <c r="L36" s="23"/>
      <c r="M36" s="21"/>
      <c r="N36" s="21"/>
      <c r="O36" s="21"/>
      <c r="P36" s="21"/>
      <c r="Q36" s="22"/>
      <c r="R36" s="22"/>
      <c r="S36" s="22"/>
      <c r="T36" s="22"/>
    </row>
    <row r="37" spans="1:20" ht="13" x14ac:dyDescent="0.3">
      <c r="A37" s="2" t="s">
        <v>66</v>
      </c>
      <c r="B37" s="42" t="s">
        <v>67</v>
      </c>
      <c r="C37" s="42"/>
      <c r="D37" s="42"/>
      <c r="E37" s="42"/>
      <c r="F37" s="42"/>
      <c r="G37" s="42"/>
      <c r="H37" s="42"/>
      <c r="I37" s="3" t="s">
        <v>68</v>
      </c>
      <c r="J37" s="24">
        <f>ROUND(IF(K37+L37=0,0,IF(J31&gt;J17,J34+J35-J36,J34+J35)),1)</f>
        <v>0</v>
      </c>
      <c r="K37" s="1">
        <f>IF(J36&gt;J34,0,1)</f>
        <v>1</v>
      </c>
      <c r="L37" s="23">
        <f>IF(J31&gt;J17,0,1)</f>
        <v>1</v>
      </c>
      <c r="M37" s="21"/>
      <c r="N37" s="21"/>
      <c r="O37" s="21"/>
      <c r="P37" s="21"/>
      <c r="Q37" s="22"/>
      <c r="R37" s="22"/>
      <c r="S37" s="22"/>
      <c r="T37" s="22"/>
    </row>
    <row r="38" spans="1:20" ht="13" x14ac:dyDescent="0.3">
      <c r="A38" s="2" t="s">
        <v>69</v>
      </c>
      <c r="B38" s="42" t="s">
        <v>70</v>
      </c>
      <c r="C38" s="42"/>
      <c r="D38" s="42"/>
      <c r="E38" s="42"/>
      <c r="F38" s="42"/>
      <c r="G38" s="42"/>
      <c r="H38" s="42"/>
      <c r="I38" s="3" t="s">
        <v>71</v>
      </c>
      <c r="J38" s="24">
        <f>ROUND(IF(AND(J21&lt;J17,J31&lt;J17),J17-J21,0),1)</f>
        <v>0</v>
      </c>
      <c r="L38" s="34"/>
      <c r="M38" s="35"/>
      <c r="N38" s="35"/>
      <c r="O38" s="35"/>
      <c r="P38" s="35"/>
      <c r="Q38" s="22"/>
      <c r="R38" s="22"/>
      <c r="S38" s="22"/>
      <c r="T38" s="22"/>
    </row>
    <row r="39" spans="1:20" ht="13" x14ac:dyDescent="0.3">
      <c r="A39" s="2" t="s">
        <v>72</v>
      </c>
      <c r="B39" s="42" t="s">
        <v>73</v>
      </c>
      <c r="C39" s="42"/>
      <c r="D39" s="42"/>
      <c r="E39" s="42"/>
      <c r="F39" s="42"/>
      <c r="G39" s="42"/>
      <c r="H39" s="42"/>
      <c r="I39" s="3" t="s">
        <v>74</v>
      </c>
      <c r="J39" s="24">
        <f>J37+J38</f>
        <v>0</v>
      </c>
      <c r="L39" s="34"/>
      <c r="M39" s="35"/>
      <c r="N39" s="35"/>
      <c r="O39" s="35"/>
      <c r="P39" s="35"/>
      <c r="Q39" s="22"/>
      <c r="R39" s="22"/>
      <c r="S39" s="22"/>
      <c r="T39" s="22"/>
    </row>
    <row r="40" spans="1:20" ht="13" x14ac:dyDescent="0.3">
      <c r="A40" s="1" t="s">
        <v>75</v>
      </c>
      <c r="B40" s="1" t="s">
        <v>76</v>
      </c>
      <c r="I40" s="13" t="s">
        <v>77</v>
      </c>
      <c r="J40" s="25">
        <f>ROUND(0.75*(J39+J31),1)</f>
        <v>0</v>
      </c>
      <c r="L40" s="34"/>
      <c r="M40" s="35"/>
      <c r="N40" s="35"/>
      <c r="O40" s="35"/>
      <c r="P40" s="35"/>
      <c r="Q40" s="22"/>
      <c r="R40" s="22"/>
      <c r="S40" s="22"/>
      <c r="T40" s="22"/>
    </row>
    <row r="41" spans="1:20" ht="13" x14ac:dyDescent="0.3">
      <c r="A41" s="1" t="s">
        <v>78</v>
      </c>
      <c r="B41" s="1" t="s">
        <v>79</v>
      </c>
      <c r="I41" s="13" t="s">
        <v>80</v>
      </c>
      <c r="J41" s="26">
        <f>ROUND(IF(J40-J31&lt;=0,0,J40-J31),1)</f>
        <v>0</v>
      </c>
      <c r="L41" s="35"/>
      <c r="M41" s="35"/>
      <c r="N41" s="35"/>
      <c r="O41" s="35"/>
      <c r="P41" s="35"/>
      <c r="Q41" s="22"/>
      <c r="R41" s="22"/>
      <c r="S41" s="22"/>
      <c r="T41" s="22"/>
    </row>
    <row r="42" spans="1:20" ht="13" x14ac:dyDescent="0.3">
      <c r="J42" s="27"/>
      <c r="L42" s="35"/>
      <c r="M42" s="35"/>
      <c r="N42" s="35"/>
      <c r="O42" s="35"/>
      <c r="P42" s="35"/>
      <c r="Q42" s="22"/>
      <c r="R42" s="22"/>
      <c r="S42" s="22"/>
      <c r="T42" s="22"/>
    </row>
    <row r="43" spans="1:20" s="22" customFormat="1" ht="13" x14ac:dyDescent="0.3">
      <c r="A43" s="22" t="s">
        <v>81</v>
      </c>
      <c r="I43" s="28"/>
      <c r="J43" s="29"/>
      <c r="L43" s="35"/>
      <c r="M43" s="36"/>
      <c r="N43" s="36"/>
      <c r="O43" s="36"/>
      <c r="P43" s="35"/>
    </row>
    <row r="44" spans="1:20" ht="13" x14ac:dyDescent="0.3">
      <c r="A44" s="1" t="s">
        <v>82</v>
      </c>
      <c r="B44" s="1" t="s">
        <v>83</v>
      </c>
      <c r="I44" s="13" t="s">
        <v>84</v>
      </c>
      <c r="J44" s="30">
        <v>0</v>
      </c>
      <c r="L44" s="35"/>
      <c r="M44" s="35"/>
      <c r="N44" s="35"/>
      <c r="O44" s="35"/>
      <c r="P44" s="35"/>
      <c r="Q44" s="22"/>
      <c r="R44" s="22"/>
      <c r="S44" s="22"/>
      <c r="T44" s="22"/>
    </row>
    <row r="45" spans="1:20" ht="13" x14ac:dyDescent="0.3">
      <c r="A45" s="1" t="s">
        <v>85</v>
      </c>
      <c r="B45" s="1" t="s">
        <v>86</v>
      </c>
      <c r="I45" s="13" t="s">
        <v>87</v>
      </c>
      <c r="J45" s="31">
        <f>ROUND(IF(J38=0,0,K45),1)</f>
        <v>0</v>
      </c>
      <c r="K45" s="1">
        <f>ROUND(IF(J44-J38&gt;=0,0,J38-J44),1)</f>
        <v>0</v>
      </c>
      <c r="L45" s="35"/>
      <c r="M45" s="35"/>
      <c r="N45" s="35"/>
      <c r="O45" s="35"/>
      <c r="P45" s="35"/>
      <c r="Q45" s="22"/>
      <c r="R45" s="22"/>
      <c r="S45" s="22"/>
      <c r="T45" s="22"/>
    </row>
    <row r="46" spans="1:20" ht="13" x14ac:dyDescent="0.3">
      <c r="A46" s="1" t="s">
        <v>88</v>
      </c>
      <c r="B46" s="1" t="s">
        <v>89</v>
      </c>
      <c r="I46" s="13" t="s">
        <v>90</v>
      </c>
      <c r="J46" s="31">
        <f>ROUND(IF(J44-J38&gt;=0,J44-J38,0),1)</f>
        <v>0</v>
      </c>
      <c r="L46" s="35"/>
      <c r="M46" s="35"/>
      <c r="N46" s="35"/>
      <c r="O46" s="35"/>
      <c r="P46" s="35"/>
      <c r="Q46" s="22"/>
      <c r="R46" s="22"/>
      <c r="S46" s="22"/>
      <c r="T46" s="22"/>
    </row>
    <row r="47" spans="1:20" ht="13" x14ac:dyDescent="0.3">
      <c r="A47" s="1" t="s">
        <v>91</v>
      </c>
      <c r="B47" s="1" t="s">
        <v>58</v>
      </c>
      <c r="I47" s="13" t="s">
        <v>92</v>
      </c>
      <c r="J47" s="25">
        <f>ROUND(IF(J44&gt;=J39,0,K47),1)</f>
        <v>0</v>
      </c>
      <c r="K47" s="1">
        <f>ROUND(IF(J46-J34&gt;=0,0,-2*(J46-J34)),1)</f>
        <v>0</v>
      </c>
      <c r="L47" s="35"/>
      <c r="M47" s="35"/>
      <c r="N47" s="35"/>
      <c r="O47" s="35"/>
      <c r="P47" s="35"/>
      <c r="Q47" s="22"/>
      <c r="R47" s="22"/>
      <c r="S47" s="22"/>
      <c r="T47" s="22"/>
    </row>
    <row r="48" spans="1:20" ht="13" x14ac:dyDescent="0.3">
      <c r="A48" s="1" t="s">
        <v>93</v>
      </c>
      <c r="B48" s="1" t="s">
        <v>61</v>
      </c>
      <c r="I48" s="13" t="s">
        <v>94</v>
      </c>
      <c r="J48" s="25">
        <f>IF(J44&gt;=J39,0,K48)</f>
        <v>0</v>
      </c>
      <c r="K48" s="1">
        <f>ROUND(IF(J46-J34&lt;=0,J35*3/2,(J35-(J46-J34))*3/2),1)</f>
        <v>0</v>
      </c>
      <c r="L48" s="35"/>
      <c r="M48" s="35"/>
      <c r="N48" s="35"/>
      <c r="O48" s="35"/>
      <c r="P48" s="35"/>
      <c r="Q48" s="22"/>
      <c r="R48" s="22"/>
      <c r="S48" s="22"/>
      <c r="T48" s="22"/>
    </row>
    <row r="49" spans="1:20" ht="13" x14ac:dyDescent="0.3">
      <c r="A49" s="1" t="s">
        <v>95</v>
      </c>
      <c r="B49" s="1" t="s">
        <v>64</v>
      </c>
      <c r="I49" s="13" t="s">
        <v>96</v>
      </c>
      <c r="J49" s="25">
        <f>IF(J44&gt;=J39,0,K49)</f>
        <v>0</v>
      </c>
      <c r="K49" s="32">
        <f>J36</f>
        <v>0</v>
      </c>
      <c r="L49" s="35"/>
      <c r="M49" s="35"/>
      <c r="N49" s="35"/>
      <c r="O49" s="35"/>
      <c r="P49" s="35"/>
      <c r="Q49" s="22"/>
      <c r="R49" s="22"/>
      <c r="S49" s="22"/>
      <c r="T49" s="22"/>
    </row>
    <row r="50" spans="1:20" ht="13" x14ac:dyDescent="0.3">
      <c r="A50" s="1" t="s">
        <v>97</v>
      </c>
      <c r="B50" s="1" t="s">
        <v>67</v>
      </c>
      <c r="I50" s="13" t="s">
        <v>98</v>
      </c>
      <c r="J50" s="25">
        <f>+J47+J48-J49</f>
        <v>0</v>
      </c>
      <c r="L50" s="35"/>
      <c r="M50" s="35"/>
      <c r="N50" s="35"/>
      <c r="O50" s="35"/>
      <c r="P50" s="35"/>
      <c r="Q50" s="22"/>
      <c r="R50" s="22"/>
      <c r="S50" s="22"/>
      <c r="T50" s="22"/>
    </row>
    <row r="51" spans="1:20" ht="13" x14ac:dyDescent="0.3">
      <c r="A51" s="1" t="s">
        <v>99</v>
      </c>
      <c r="B51" s="1" t="s">
        <v>100</v>
      </c>
      <c r="I51" s="13" t="s">
        <v>101</v>
      </c>
      <c r="J51" s="25">
        <f>J45+J50</f>
        <v>0</v>
      </c>
      <c r="L51" s="35"/>
      <c r="M51" s="36"/>
      <c r="N51" s="36"/>
      <c r="O51" s="36"/>
      <c r="P51" s="35"/>
      <c r="Q51" s="22"/>
      <c r="R51" s="22"/>
      <c r="S51" s="22"/>
      <c r="T51" s="22"/>
    </row>
    <row r="52" spans="1:20" ht="13" x14ac:dyDescent="0.3">
      <c r="L52" s="35"/>
      <c r="M52" s="35"/>
      <c r="N52" s="35"/>
      <c r="O52" s="35"/>
      <c r="P52" s="35"/>
      <c r="Q52" s="22"/>
      <c r="R52" s="22"/>
      <c r="S52" s="22"/>
      <c r="T52" s="22"/>
    </row>
    <row r="53" spans="1:20" ht="13" x14ac:dyDescent="0.3">
      <c r="L53" s="35"/>
      <c r="M53" s="35"/>
      <c r="N53" s="35"/>
      <c r="O53" s="35"/>
      <c r="P53" s="35"/>
      <c r="Q53" s="22"/>
      <c r="R53" s="22"/>
      <c r="S53" s="22"/>
      <c r="T53" s="22"/>
    </row>
    <row r="54" spans="1:20" ht="13" x14ac:dyDescent="0.3">
      <c r="L54" s="35"/>
      <c r="M54" s="35"/>
      <c r="N54" s="35"/>
      <c r="O54" s="35"/>
      <c r="P54" s="35"/>
      <c r="Q54" s="22"/>
      <c r="R54" s="22"/>
      <c r="S54" s="22"/>
      <c r="T54" s="22"/>
    </row>
    <row r="55" spans="1:20" x14ac:dyDescent="0.25">
      <c r="A55" s="1" t="s">
        <v>102</v>
      </c>
      <c r="B55" s="39"/>
      <c r="C55" s="40"/>
    </row>
    <row r="56" spans="1:20" x14ac:dyDescent="0.25">
      <c r="L56" s="13"/>
      <c r="M56" s="13"/>
    </row>
  </sheetData>
  <sheetProtection algorithmName="SHA-512" hashValue="x2O9dbnOhTL2G0hYV13FbodtPBJTFHohBkwd4M+8tsi+C07HZG+VuYHfn37MgyMi3FTJxcP3Af+3tKZr+ytftQ==" saltValue="+VRLCuwZdL8gpfA5jQPCTw==" spinCount="100000" sheet="1" objects="1" scenarios="1"/>
  <mergeCells count="29">
    <mergeCell ref="E2:J2"/>
    <mergeCell ref="A10:J10"/>
    <mergeCell ref="A4:G4"/>
    <mergeCell ref="B5:G5"/>
    <mergeCell ref="B6:G6"/>
    <mergeCell ref="B8:G8"/>
    <mergeCell ref="A29:H29"/>
    <mergeCell ref="A11:G11"/>
    <mergeCell ref="B17:D17"/>
    <mergeCell ref="E17:F17"/>
    <mergeCell ref="B18:D18"/>
    <mergeCell ref="E18:F18"/>
    <mergeCell ref="B21:H21"/>
    <mergeCell ref="B22:H22"/>
    <mergeCell ref="B23:H23"/>
    <mergeCell ref="A25:H25"/>
    <mergeCell ref="B26:H26"/>
    <mergeCell ref="B27:H27"/>
    <mergeCell ref="B30:H30"/>
    <mergeCell ref="B31:H31"/>
    <mergeCell ref="A33:H33"/>
    <mergeCell ref="B34:H34"/>
    <mergeCell ref="B35:H35"/>
    <mergeCell ref="B55:C55"/>
    <mergeCell ref="M35:O35"/>
    <mergeCell ref="B36:H36"/>
    <mergeCell ref="B37:H37"/>
    <mergeCell ref="B38:H38"/>
    <mergeCell ref="B39:H39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Worksheet</vt:lpstr>
    </vt:vector>
  </TitlesOfParts>
  <Company>Howard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Overstreet, Susan</dc:creator>
  <cp:lastModifiedBy>Overstreet, Susan</cp:lastModifiedBy>
  <cp:lastPrinted>2021-05-05T14:26:22Z</cp:lastPrinted>
  <dcterms:created xsi:type="dcterms:W3CDTF">2020-11-02T12:40:55Z</dcterms:created>
  <dcterms:modified xsi:type="dcterms:W3CDTF">2021-05-05T14:45:58Z</dcterms:modified>
</cp:coreProperties>
</file>